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90" yWindow="65521" windowWidth="7965" windowHeight="9255" tabRatio="601" activeTab="0"/>
  </bookViews>
  <sheets>
    <sheet name="RatingAlgorithm" sheetId="1" r:id="rId1"/>
    <sheet name="D-1" sheetId="2" r:id="rId2"/>
  </sheets>
  <definedNames>
    <definedName name="_xlnm.Print_Area" localSheetId="1">'D-1'!$A$1:$K$98</definedName>
    <definedName name="_xlnm.Print_Area" localSheetId="0">'RatingAlgorithm'!$A$1:$I$61</definedName>
  </definedNames>
  <calcPr fullCalcOnLoad="1"/>
</workbook>
</file>

<file path=xl/sharedStrings.xml><?xml version="1.0" encoding="utf-8"?>
<sst xmlns="http://schemas.openxmlformats.org/spreadsheetml/2006/main" count="137" uniqueCount="104">
  <si>
    <t>PERSONAL CATASTROPHE RATES</t>
  </si>
  <si>
    <t>1.</t>
  </si>
  <si>
    <t>RATING TERRITORIES</t>
  </si>
  <si>
    <t>2.</t>
  </si>
  <si>
    <t>RATING METHOD</t>
  </si>
  <si>
    <t>A.</t>
  </si>
  <si>
    <t>BASIC ANNUAL PREMIUM - $1,000,000 COVERAGE</t>
  </si>
  <si>
    <t>B.</t>
  </si>
  <si>
    <t>ADDITIONAL CHARGES</t>
  </si>
  <si>
    <t>INCREASED LIMITS</t>
  </si>
  <si>
    <t>3.</t>
  </si>
  <si>
    <t>D-1</t>
  </si>
  <si>
    <t>NEW HAMPSHIRE</t>
  </si>
  <si>
    <t>Entire State of New Hampshire</t>
  </si>
  <si>
    <t>Attachment Point</t>
  </si>
  <si>
    <t>Add the following for each watercraft:</t>
  </si>
  <si>
    <t>Sailboats &lt; 26 feet</t>
  </si>
  <si>
    <t>Sailboats 26 to 35 feet</t>
  </si>
  <si>
    <t>MINIMUM PREMIUMS</t>
  </si>
  <si>
    <t>Limit</t>
  </si>
  <si>
    <t>ILF</t>
  </si>
  <si>
    <t>Minimum premium</t>
  </si>
  <si>
    <t>Rate for 1 auto and 1 home</t>
  </si>
  <si>
    <t>Powerboats up to 15 feet and &lt; 50 hp</t>
  </si>
  <si>
    <t>Powerboats up to 15 feet and 51 to 100 hp</t>
  </si>
  <si>
    <t xml:space="preserve">NB:  </t>
  </si>
  <si>
    <t xml:space="preserve">RB:  </t>
  </si>
  <si>
    <t>If any of the driving members of the insured household are under 25 years of age, the inexperienced operator surcharge is to be applied.  The surcharge is to be applied for each inexperienced operator as follows:</t>
  </si>
  <si>
    <t>4.</t>
  </si>
  <si>
    <t>Powerboats up to 15 feet and 101 to 160 hp</t>
  </si>
  <si>
    <t>Powerboats 16-26 feet and &lt; 50 hp</t>
  </si>
  <si>
    <t>Powerboats 16-26 feet and 51 to 100 hp</t>
  </si>
  <si>
    <t>Powerboats 16-26 feet and 151 to 225 hp</t>
  </si>
  <si>
    <t>Powerboats 16-26 feet and 101 to 160 hp</t>
  </si>
  <si>
    <t>Business Pursuits</t>
  </si>
  <si>
    <t>Liability for Permitted Business Pursuits</t>
  </si>
  <si>
    <t>Additional Exposures</t>
  </si>
  <si>
    <t>Watercraft</t>
  </si>
  <si>
    <t>Rental Property</t>
  </si>
  <si>
    <t>Each owned residential premises occupied by others (per unit charge)</t>
  </si>
  <si>
    <t>5.</t>
  </si>
  <si>
    <t>Inexperienced Operator Surcharge</t>
  </si>
  <si>
    <t>Charge per inexperienced operator</t>
  </si>
  <si>
    <t>6.</t>
  </si>
  <si>
    <t>Uninsured/Underinsured Motorists Coverage</t>
  </si>
  <si>
    <t>Charge per vehicle for UM/UIM coverage</t>
  </si>
  <si>
    <t>PLYMOUTH ROCK ASSURANCE CORPORATION</t>
  </si>
  <si>
    <t>Each additional Auto</t>
  </si>
  <si>
    <t>Each additional Home</t>
  </si>
  <si>
    <t>Uninsured / Underinsured Motorist Coverage is available in New Hampshire*, and underlying UM/UIM limits must equal the underlying limit of liability selected for Bodily Injury unless UM/UIM umbrella coverage is rejected by the named insured.  The selected UM/UIM limit cannot exceed the Personal Umbrella limit of liability.</t>
  </si>
  <si>
    <t>*The insured(s) must complete and sign our Uninsured / Underinsured Motorist Coverage Selection Form.  An amendatory endorsement must be added to the policy to provide Uninsured / Underinsured Motorist Coverage.  Coverage will be added to the policy if not otherwise rejected in writing by the insured prior to issuance.</t>
  </si>
  <si>
    <t>Each additional Recreational Vehicle</t>
  </si>
  <si>
    <t>Business Pursuits - Incidental Occupancies</t>
  </si>
  <si>
    <t>Minimum premiums will be charged for the following limits</t>
  </si>
  <si>
    <t xml:space="preserve">For coverage limits in excess of $1,000,000 ($1M), multiply the premium developed </t>
  </si>
  <si>
    <t>The following rates are for each additional auto, home, or recreational vehicle beyond the initial one auto and one home in the basic annual premium</t>
  </si>
  <si>
    <t>Factor</t>
  </si>
  <si>
    <t>For the following towns multiply the premium developed</t>
  </si>
  <si>
    <t>through Step 1.B.6 by the appropriate factor listed below.</t>
  </si>
  <si>
    <t>through Step 2 by the appropriate factor listed below.</t>
  </si>
  <si>
    <t>UMBRELLA PRICING WORKSHEET</t>
  </si>
  <si>
    <t>ATTACHMENT POINT</t>
  </si>
  <si>
    <t>250/500</t>
  </si>
  <si>
    <t>COVERAGE AMOUNT</t>
  </si>
  <si>
    <t>$2 Million</t>
  </si>
  <si>
    <t>BASE RATE (1 auto, 1 home)</t>
  </si>
  <si>
    <t>Selection</t>
  </si>
  <si>
    <t>Charge Per</t>
  </si>
  <si>
    <t>Base Cost</t>
  </si>
  <si>
    <t>Additional Autos (Count)</t>
  </si>
  <si>
    <t>Additional Homes (Count)</t>
  </si>
  <si>
    <t>Recreational Vehicles (Count)</t>
  </si>
  <si>
    <t>Sailboats &lt; 26 feet (Count)</t>
  </si>
  <si>
    <t>Sailboats 26 to 35 feet (Count)</t>
  </si>
  <si>
    <t>Powerboats up to 15 feet and &lt; 50 hp (Count)</t>
  </si>
  <si>
    <t>Powerboats up to 15 feet and 51 to 100 hp (Count)</t>
  </si>
  <si>
    <t>Powerboats up to 15 feet and 101 to 160 hp (Count)</t>
  </si>
  <si>
    <t>Powerboats 16-26 feet and &lt; 50 hp (Count)</t>
  </si>
  <si>
    <t>Powerboats 16-26 feet and 51 to 100 hp (Count)</t>
  </si>
  <si>
    <t>Powerboats 16-26 feet and 101 to 160 hp (Count)</t>
  </si>
  <si>
    <t>Powerboats 16-26 feet and 151 to 225 hp (Count)</t>
  </si>
  <si>
    <t>Owned residential premises occupied by others (Count)</t>
  </si>
  <si>
    <t>Driver under 25 years of age (Count)</t>
  </si>
  <si>
    <t>Business Persuits</t>
  </si>
  <si>
    <t>ADDITIONAL PREMIUM BEFORE FACTORS</t>
  </si>
  <si>
    <t>Increased Limits Factor</t>
  </si>
  <si>
    <t>Calculated Premium</t>
  </si>
  <si>
    <t>Minimum Premium</t>
  </si>
  <si>
    <t>500/500</t>
  </si>
  <si>
    <t>$1 Million</t>
  </si>
  <si>
    <t>$3 Million</t>
  </si>
  <si>
    <t>$4 Million</t>
  </si>
  <si>
    <t>$5 Million</t>
  </si>
  <si>
    <t>Uninsured/Underinsured Motorist Coverage</t>
  </si>
  <si>
    <t>Endorsement Added to Umbrella Policy</t>
  </si>
  <si>
    <t>Yes</t>
  </si>
  <si>
    <t>Annual</t>
  </si>
  <si>
    <t>Premium</t>
  </si>
  <si>
    <t>Territory</t>
  </si>
  <si>
    <t>Note: "Base Cost" does not include ILF and Territory Factor; "Annual Premium" does include ILF and Territory Factor</t>
  </si>
  <si>
    <t>ANNUAL PREMIUM</t>
  </si>
  <si>
    <t>HOMEOWNERS ATTACHMENT POINT</t>
  </si>
  <si>
    <t>WATERCRAFT ATTACHMENT POINT</t>
  </si>
  <si>
    <t>No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</si>
</sst>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quot;$&quot;#,##0"/>
    <numFmt numFmtId="167" formatCode="dd\-mmm_)"/>
    <numFmt numFmtId="168" formatCode="0_)"/>
    <numFmt numFmtId="169" formatCode="_(&quot;$&quot;* #,##0.0_);_(&quot;$&quot;* \(#,##0.0\);_(&quot;$&quot;* &quot;-&quot;??_);_(@_)"/>
    <numFmt numFmtId="170" formatCode="_(&quot;$&quot;* #,##0_);_(&quot;$&quot;* \(#,##0\);_(&quot;$&quot;* &quot;-&quot;??_);_(@_)"/>
    <numFmt numFmtId="171" formatCode="mm/dd/yy"/>
    <numFmt numFmtId="172" formatCode="0.0"/>
    <numFmt numFmtId="173" formatCode="[$-409]dddd\,\ mmmm\ dd\,\ yyyy"/>
    <numFmt numFmtId="174" formatCode="0.000"/>
  </numFmts>
  <fonts count="13">
    <font>
      <sz val="10"/>
      <name val="Arial"/>
      <family val="0"/>
    </font>
    <font>
      <b/>
      <sz val="10"/>
      <name val="Arial"/>
      <family val="0"/>
    </font>
    <font>
      <i/>
      <sz val="10"/>
      <name val="Arial"/>
      <family val="0"/>
    </font>
    <font>
      <b/>
      <i/>
      <sz val="10"/>
      <name val="Arial"/>
      <family val="0"/>
    </font>
    <font>
      <b/>
      <u val="single"/>
      <sz val="10"/>
      <name val="Arial"/>
      <family val="2"/>
    </font>
    <font>
      <u val="single"/>
      <sz val="10"/>
      <name val="Arial"/>
      <family val="2"/>
    </font>
    <font>
      <u val="single"/>
      <sz val="7.5"/>
      <color indexed="12"/>
      <name val="Arial"/>
      <family val="0"/>
    </font>
    <font>
      <u val="single"/>
      <sz val="7.5"/>
      <color indexed="36"/>
      <name val="Arial"/>
      <family val="0"/>
    </font>
    <font>
      <sz val="8"/>
      <name val="Arial"/>
      <family val="0"/>
    </font>
    <font>
      <b/>
      <sz val="10"/>
      <color indexed="12"/>
      <name val="Arial"/>
      <family val="2"/>
    </font>
    <font>
      <b/>
      <sz val="20"/>
      <name val="Arial"/>
      <family val="2"/>
    </font>
    <font>
      <sz val="20"/>
      <name val="Arial"/>
      <family val="2"/>
    </font>
    <font>
      <sz val="8"/>
      <name val="Tahoma"/>
      <family val="2"/>
    </font>
  </fonts>
  <fills count="3">
    <fill>
      <patternFill/>
    </fill>
    <fill>
      <patternFill patternType="gray125"/>
    </fill>
    <fill>
      <patternFill patternType="solid">
        <fgColor indexed="26"/>
        <bgColor indexed="64"/>
      </patternFill>
    </fill>
  </fills>
  <borders count="1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4" fillId="0" borderId="0" xfId="0" applyFont="1" applyFill="1" applyAlignment="1">
      <alignment/>
    </xf>
    <xf numFmtId="0" fontId="0" fillId="0" borderId="0" xfId="0" applyFill="1" applyAlignment="1">
      <alignment horizontal="centerContinuous"/>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Continuous"/>
    </xf>
    <xf numFmtId="0" fontId="0" fillId="0" borderId="0" xfId="0" applyFill="1" applyAlignment="1" quotePrefix="1">
      <alignment/>
    </xf>
    <xf numFmtId="0" fontId="1" fillId="0" borderId="0" xfId="0" applyFont="1" applyFill="1" applyAlignment="1">
      <alignment/>
    </xf>
    <xf numFmtId="0" fontId="5" fillId="0" borderId="0" xfId="0" applyFont="1" applyFill="1" applyAlignment="1">
      <alignment horizontal="center"/>
    </xf>
    <xf numFmtId="6" fontId="0" fillId="0" borderId="0" xfId="0" applyNumberFormat="1" applyFill="1" applyAlignment="1">
      <alignment horizontal="center"/>
    </xf>
    <xf numFmtId="0" fontId="0" fillId="0" borderId="0" xfId="0" applyFont="1" applyFill="1" applyAlignment="1">
      <alignment/>
    </xf>
    <xf numFmtId="0" fontId="0" fillId="0" borderId="0" xfId="0" applyFill="1" applyAlignment="1">
      <alignment horizontal="left" wrapText="1"/>
    </xf>
    <xf numFmtId="0" fontId="0" fillId="0" borderId="0" xfId="0" applyFill="1" applyAlignment="1">
      <alignment horizontal="center"/>
    </xf>
    <xf numFmtId="6" fontId="0" fillId="0" borderId="0" xfId="0" applyNumberFormat="1" applyFill="1" applyAlignment="1" quotePrefix="1">
      <alignment horizontal="center" vertical="center" wrapText="1"/>
    </xf>
    <xf numFmtId="6" fontId="0" fillId="0" borderId="0" xfId="0" applyNumberFormat="1" applyFill="1" applyAlignment="1">
      <alignment horizontal="center" vertical="center" wrapText="1"/>
    </xf>
    <xf numFmtId="0" fontId="0" fillId="0" borderId="0" xfId="0" applyFill="1" applyAlignment="1">
      <alignment horizontal="left"/>
    </xf>
    <xf numFmtId="6" fontId="0" fillId="0" borderId="0" xfId="0" applyNumberFormat="1" applyFill="1" applyAlignment="1">
      <alignment vertical="center" wrapText="1"/>
    </xf>
    <xf numFmtId="0" fontId="0" fillId="0" borderId="0" xfId="0" applyFill="1" applyAlignment="1">
      <alignment wrapText="1"/>
    </xf>
    <xf numFmtId="0" fontId="0" fillId="0" borderId="0" xfId="0" applyFill="1" applyAlignment="1">
      <alignment horizontal="right"/>
    </xf>
    <xf numFmtId="2" fontId="0" fillId="0" borderId="0" xfId="0" applyNumberFormat="1" applyFill="1" applyAlignment="1">
      <alignment horizontal="left"/>
    </xf>
    <xf numFmtId="0" fontId="5" fillId="0" borderId="0" xfId="0" applyFont="1" applyFill="1" applyAlignment="1">
      <alignment/>
    </xf>
    <xf numFmtId="6" fontId="0" fillId="0" borderId="0" xfId="0" applyNumberFormat="1" applyFill="1" applyAlignment="1">
      <alignment/>
    </xf>
    <xf numFmtId="2" fontId="0" fillId="0" borderId="0" xfId="0" applyNumberFormat="1" applyFill="1" applyAlignment="1">
      <alignment horizontal="center"/>
    </xf>
    <xf numFmtId="40" fontId="0" fillId="0" borderId="0" xfId="0" applyNumberFormat="1" applyFill="1" applyAlignment="1">
      <alignment horizontal="center"/>
    </xf>
    <xf numFmtId="14" fontId="0" fillId="0" borderId="0" xfId="0" applyNumberFormat="1" applyFill="1" applyAlignment="1">
      <alignment/>
    </xf>
    <xf numFmtId="0" fontId="0" fillId="0" borderId="0" xfId="0" applyFill="1" applyAlignment="1">
      <alignment/>
    </xf>
    <xf numFmtId="0" fontId="0" fillId="0" borderId="0" xfId="0" applyAlignment="1">
      <alignment horizontal="centerContinuous"/>
    </xf>
    <xf numFmtId="0" fontId="1" fillId="0" borderId="0" xfId="0" applyFont="1" applyAlignment="1">
      <alignment horizontal="centerContinuous"/>
    </xf>
    <xf numFmtId="0" fontId="0" fillId="0" borderId="0" xfId="0"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0" fillId="0" borderId="1" xfId="0" applyBorder="1" applyAlignment="1">
      <alignment horizontal="right"/>
    </xf>
    <xf numFmtId="0" fontId="0" fillId="0" borderId="3" xfId="0" applyBorder="1" applyAlignment="1">
      <alignment horizontal="right"/>
    </xf>
    <xf numFmtId="0" fontId="9" fillId="0" borderId="0" xfId="0" applyFont="1"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0" borderId="0" xfId="0" applyFill="1" applyBorder="1" applyAlignment="1">
      <alignment horizontal="left" wrapText="1"/>
    </xf>
    <xf numFmtId="0" fontId="9" fillId="0" borderId="0" xfId="0" applyFont="1" applyFill="1" applyBorder="1" applyAlignment="1">
      <alignment horizontal="right" wrapText="1"/>
    </xf>
    <xf numFmtId="0" fontId="0" fillId="0" borderId="0" xfId="0" applyFill="1" applyBorder="1" applyAlignment="1">
      <alignment horizontal="right" wrapText="1"/>
    </xf>
    <xf numFmtId="0" fontId="0" fillId="0" borderId="4" xfId="0" applyFill="1" applyBorder="1" applyAlignment="1">
      <alignment horizontal="right" wrapText="1"/>
    </xf>
    <xf numFmtId="0" fontId="0" fillId="0" borderId="0" xfId="0" applyFill="1" applyBorder="1" applyAlignment="1">
      <alignment horizontal="left"/>
    </xf>
    <xf numFmtId="0" fontId="9" fillId="0" borderId="0" xfId="0" applyFont="1" applyFill="1" applyBorder="1" applyAlignment="1">
      <alignment horizontal="right"/>
    </xf>
    <xf numFmtId="0" fontId="0" fillId="0" borderId="2" xfId="0" applyFill="1" applyBorder="1" applyAlignment="1">
      <alignment horizontal="left"/>
    </xf>
    <xf numFmtId="0" fontId="0" fillId="0" borderId="2" xfId="0" applyFill="1" applyBorder="1" applyAlignment="1">
      <alignment horizontal="right"/>
    </xf>
    <xf numFmtId="0" fontId="0" fillId="0" borderId="2" xfId="0" applyBorder="1" applyAlignment="1">
      <alignment horizontal="right"/>
    </xf>
    <xf numFmtId="0" fontId="0" fillId="0" borderId="5" xfId="0" applyBorder="1" applyAlignment="1">
      <alignment horizontal="right"/>
    </xf>
    <xf numFmtId="0" fontId="1" fillId="0" borderId="0" xfId="0" applyFont="1" applyAlignment="1">
      <alignment horizontal="right"/>
    </xf>
    <xf numFmtId="0" fontId="9" fillId="0" borderId="1" xfId="0" applyFont="1" applyBorder="1" applyAlignment="1">
      <alignment horizontal="right"/>
    </xf>
    <xf numFmtId="0" fontId="9" fillId="0" borderId="2" xfId="0" applyFont="1" applyBorder="1" applyAlignment="1">
      <alignment horizontal="right"/>
    </xf>
    <xf numFmtId="0" fontId="1" fillId="0" borderId="0" xfId="0" applyFont="1" applyBorder="1" applyAlignment="1">
      <alignment horizontal="right"/>
    </xf>
    <xf numFmtId="0" fontId="9" fillId="0" borderId="3" xfId="0" applyFont="1" applyBorder="1" applyAlignment="1">
      <alignment horizontal="right"/>
    </xf>
    <xf numFmtId="0" fontId="9" fillId="0" borderId="5" xfId="0" applyFont="1" applyBorder="1" applyAlignment="1">
      <alignment horizontal="right"/>
    </xf>
    <xf numFmtId="0" fontId="0" fillId="0" borderId="0" xfId="0" applyAlignment="1">
      <alignment/>
    </xf>
    <xf numFmtId="2" fontId="0" fillId="0" borderId="0" xfId="0" applyNumberFormat="1" applyAlignment="1">
      <alignment horizontal="right"/>
    </xf>
    <xf numFmtId="0" fontId="9" fillId="0" borderId="6" xfId="0" applyFont="1" applyBorder="1" applyAlignment="1">
      <alignment horizontal="right"/>
    </xf>
    <xf numFmtId="0" fontId="0" fillId="0" borderId="6" xfId="0" applyBorder="1" applyAlignment="1">
      <alignment horizontal="right"/>
    </xf>
    <xf numFmtId="174" fontId="0" fillId="0" borderId="7" xfId="0" applyNumberFormat="1" applyBorder="1" applyAlignment="1">
      <alignment horizontal="right"/>
    </xf>
    <xf numFmtId="2" fontId="0" fillId="0" borderId="0" xfId="0" applyNumberForma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8" xfId="0" applyBorder="1" applyAlignment="1">
      <alignment horizontal="right"/>
    </xf>
    <xf numFmtId="0" fontId="1" fillId="0" borderId="9" xfId="0" applyFont="1" applyBorder="1" applyAlignment="1">
      <alignment/>
    </xf>
    <xf numFmtId="0" fontId="1" fillId="0" borderId="1" xfId="0" applyFont="1" applyBorder="1" applyAlignment="1">
      <alignment/>
    </xf>
    <xf numFmtId="0" fontId="1" fillId="0" borderId="10" xfId="0" applyFont="1" applyBorder="1" applyAlignment="1">
      <alignment/>
    </xf>
    <xf numFmtId="0" fontId="1" fillId="0" borderId="2" xfId="0" applyFont="1" applyBorder="1" applyAlignment="1">
      <alignment/>
    </xf>
    <xf numFmtId="0" fontId="1" fillId="0" borderId="0" xfId="0" applyFont="1" applyBorder="1" applyAlignment="1">
      <alignment/>
    </xf>
    <xf numFmtId="0" fontId="0" fillId="0" borderId="11" xfId="0" applyBorder="1" applyAlignment="1">
      <alignment/>
    </xf>
    <xf numFmtId="0" fontId="0" fillId="0" borderId="6"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0" fillId="0" borderId="10" xfId="0" applyBorder="1" applyAlignment="1">
      <alignment/>
    </xf>
    <xf numFmtId="0" fontId="0" fillId="0" borderId="2" xfId="0" applyBorder="1" applyAlignment="1">
      <alignment/>
    </xf>
    <xf numFmtId="0" fontId="0" fillId="0" borderId="15" xfId="0" applyBorder="1" applyAlignment="1">
      <alignment/>
    </xf>
    <xf numFmtId="0" fontId="1" fillId="0" borderId="0" xfId="0" applyFont="1" applyAlignment="1">
      <alignment/>
    </xf>
    <xf numFmtId="0" fontId="0" fillId="0" borderId="3" xfId="0" applyBorder="1" applyAlignment="1">
      <alignment/>
    </xf>
    <xf numFmtId="0" fontId="11" fillId="0" borderId="0" xfId="0" applyFont="1" applyAlignment="1">
      <alignment/>
    </xf>
    <xf numFmtId="0" fontId="10" fillId="2" borderId="16" xfId="0" applyFont="1" applyFill="1" applyBorder="1" applyAlignment="1">
      <alignment/>
    </xf>
    <xf numFmtId="0" fontId="10" fillId="2" borderId="17" xfId="0" applyFont="1" applyFill="1" applyBorder="1" applyAlignment="1">
      <alignment/>
    </xf>
    <xf numFmtId="0" fontId="10" fillId="2" borderId="17" xfId="0" applyFont="1" applyFill="1" applyBorder="1" applyAlignment="1">
      <alignment horizontal="right"/>
    </xf>
    <xf numFmtId="0" fontId="11" fillId="2" borderId="17" xfId="0" applyFont="1" applyFill="1" applyBorder="1" applyAlignment="1">
      <alignment horizontal="right"/>
    </xf>
    <xf numFmtId="0" fontId="11" fillId="2" borderId="17" xfId="0" applyFont="1" applyFill="1" applyBorder="1" applyAlignment="1">
      <alignment/>
    </xf>
    <xf numFmtId="166" fontId="10" fillId="2" borderId="18" xfId="0" applyNumberFormat="1" applyFont="1" applyFill="1" applyBorder="1" applyAlignment="1">
      <alignment horizontal="right"/>
    </xf>
    <xf numFmtId="0" fontId="1" fillId="0" borderId="13" xfId="0" applyFont="1" applyBorder="1" applyAlignment="1">
      <alignment/>
    </xf>
    <xf numFmtId="0" fontId="9" fillId="0" borderId="4" xfId="0" applyFont="1" applyBorder="1" applyAlignment="1">
      <alignment horizontal="right"/>
    </xf>
    <xf numFmtId="0" fontId="4"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center"/>
    </xf>
    <xf numFmtId="14" fontId="0" fillId="0" borderId="0" xfId="0" applyNumberFormat="1" applyFill="1" applyAlignment="1">
      <alignment horizontal="center"/>
    </xf>
    <xf numFmtId="0" fontId="0" fillId="0" borderId="0" xfId="0" applyFill="1" applyAlignment="1">
      <alignment horizontal="center"/>
    </xf>
    <xf numFmtId="6" fontId="0" fillId="0" borderId="0" xfId="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0</xdr:row>
      <xdr:rowOff>28575</xdr:rowOff>
    </xdr:from>
    <xdr:to>
      <xdr:col>9</xdr:col>
      <xdr:colOff>428625</xdr:colOff>
      <xdr:row>5</xdr:row>
      <xdr:rowOff>47625</xdr:rowOff>
    </xdr:to>
    <xdr:pic>
      <xdr:nvPicPr>
        <xdr:cNvPr id="1" name="Picture 4" descr="Mt. Washington Assurance Corporation"/>
        <xdr:cNvPicPr preferRelativeResize="1">
          <a:picLocks noChangeAspect="1"/>
        </xdr:cNvPicPr>
      </xdr:nvPicPr>
      <xdr:blipFill>
        <a:blip r:embed="rId1"/>
        <a:stretch>
          <a:fillRect/>
        </a:stretch>
      </xdr:blipFill>
      <xdr:spPr>
        <a:xfrm>
          <a:off x="5248275" y="28575"/>
          <a:ext cx="23907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61"/>
  <sheetViews>
    <sheetView tabSelected="1" workbookViewId="0" topLeftCell="A1">
      <selection activeCell="F21" sqref="F21"/>
    </sheetView>
  </sheetViews>
  <sheetFormatPr defaultColWidth="9.140625" defaultRowHeight="12.75" customHeight="1"/>
  <cols>
    <col min="1" max="2" width="4.28125" style="52" customWidth="1"/>
    <col min="3" max="3" width="59.421875" style="52" customWidth="1"/>
    <col min="4" max="4" width="6.421875" style="28" customWidth="1"/>
    <col min="5" max="5" width="12.7109375" style="28" customWidth="1"/>
    <col min="6" max="6" width="9.8515625" style="28" customWidth="1"/>
    <col min="7" max="7" width="4.57421875" style="52" hidden="1" customWidth="1"/>
    <col min="8" max="8" width="8.00390625" style="52" hidden="1" customWidth="1"/>
    <col min="9" max="9" width="11.140625" style="52" customWidth="1"/>
    <col min="10" max="16384" width="9.140625" style="52" customWidth="1"/>
  </cols>
  <sheetData>
    <row r="2" ht="12.75" customHeight="1">
      <c r="M2" s="25"/>
    </row>
    <row r="3" ht="12.75" customHeight="1">
      <c r="M3" s="25"/>
    </row>
    <row r="4" ht="12.75" customHeight="1">
      <c r="M4" s="25"/>
    </row>
    <row r="5" spans="1:13" ht="12.75" customHeight="1">
      <c r="A5" s="26"/>
      <c r="B5" s="26"/>
      <c r="C5" s="26"/>
      <c r="D5" s="26"/>
      <c r="E5" s="26"/>
      <c r="F5" s="26"/>
      <c r="M5" s="25"/>
    </row>
    <row r="6" spans="1:6" ht="12.75" customHeight="1">
      <c r="A6" s="26"/>
      <c r="B6" s="26"/>
      <c r="C6" s="26"/>
      <c r="D6" s="26"/>
      <c r="E6" s="27" t="s">
        <v>60</v>
      </c>
      <c r="F6" s="26"/>
    </row>
    <row r="7" spans="1:6" ht="12.75" customHeight="1">
      <c r="A7" s="26"/>
      <c r="B7" s="26"/>
      <c r="C7" s="26"/>
      <c r="D7" s="26"/>
      <c r="E7" s="27"/>
      <c r="F7" s="26"/>
    </row>
    <row r="9" spans="1:9" ht="12.75" customHeight="1">
      <c r="A9" s="61" t="s">
        <v>61</v>
      </c>
      <c r="B9" s="62"/>
      <c r="C9" s="62"/>
      <c r="D9" s="29"/>
      <c r="E9" s="29"/>
      <c r="F9" s="71"/>
      <c r="I9" s="50" t="s">
        <v>62</v>
      </c>
    </row>
    <row r="10" spans="1:9" ht="12.75" customHeight="1">
      <c r="A10" s="88" t="s">
        <v>101</v>
      </c>
      <c r="B10" s="65"/>
      <c r="C10" s="65"/>
      <c r="D10" s="49"/>
      <c r="E10" s="49"/>
      <c r="F10" s="69"/>
      <c r="G10" s="69"/>
      <c r="H10" s="69"/>
      <c r="I10" s="89">
        <v>500</v>
      </c>
    </row>
    <row r="11" spans="1:9" ht="12.75" customHeight="1">
      <c r="A11" s="88" t="s">
        <v>102</v>
      </c>
      <c r="B11" s="65"/>
      <c r="C11" s="65"/>
      <c r="D11" s="49"/>
      <c r="E11" s="49"/>
      <c r="F11" s="69"/>
      <c r="G11" s="69"/>
      <c r="H11" s="69"/>
      <c r="I11" s="89">
        <v>300</v>
      </c>
    </row>
    <row r="12" spans="1:9" ht="12.75" customHeight="1">
      <c r="A12" s="63" t="s">
        <v>63</v>
      </c>
      <c r="B12" s="64"/>
      <c r="C12" s="64"/>
      <c r="D12" s="30"/>
      <c r="E12" s="30"/>
      <c r="F12" s="77"/>
      <c r="I12" s="51" t="s">
        <v>92</v>
      </c>
    </row>
    <row r="13" spans="1:9" ht="12.75" customHeight="1">
      <c r="A13" s="65"/>
      <c r="B13" s="65"/>
      <c r="C13" s="65"/>
      <c r="D13" s="49"/>
      <c r="E13" s="49"/>
      <c r="F13" s="52"/>
      <c r="I13" s="49"/>
    </row>
    <row r="14" spans="1:9" ht="12.75" customHeight="1">
      <c r="A14" s="66" t="s">
        <v>85</v>
      </c>
      <c r="B14" s="67"/>
      <c r="C14" s="67"/>
      <c r="D14" s="54"/>
      <c r="E14" s="55"/>
      <c r="F14" s="67"/>
      <c r="I14" s="56">
        <f>VLOOKUP($I$12,'D-1'!$H$78:$I$82,2,FALSE)</f>
        <v>3.05</v>
      </c>
    </row>
    <row r="18" ht="12.75" customHeight="1">
      <c r="I18" s="28" t="s">
        <v>96</v>
      </c>
    </row>
    <row r="19" spans="1:13" ht="12.75" customHeight="1" thickBot="1">
      <c r="A19" s="68"/>
      <c r="B19" s="68"/>
      <c r="C19" s="68"/>
      <c r="D19" s="60" t="s">
        <v>66</v>
      </c>
      <c r="E19" s="60" t="s">
        <v>67</v>
      </c>
      <c r="F19" s="60" t="s">
        <v>68</v>
      </c>
      <c r="G19" s="60" t="s">
        <v>20</v>
      </c>
      <c r="H19" s="60" t="s">
        <v>98</v>
      </c>
      <c r="I19" s="60" t="s">
        <v>97</v>
      </c>
      <c r="J19" s="28"/>
      <c r="M19" s="25"/>
    </row>
    <row r="20" spans="7:13" ht="12.75" customHeight="1" thickTop="1">
      <c r="G20" s="28"/>
      <c r="H20" s="28"/>
      <c r="I20" s="28"/>
      <c r="J20" s="28"/>
      <c r="M20" s="25"/>
    </row>
    <row r="21" spans="1:9" s="69" customFormat="1" ht="12.75" customHeight="1">
      <c r="A21" s="65" t="s">
        <v>65</v>
      </c>
      <c r="B21" s="65"/>
      <c r="C21" s="65"/>
      <c r="D21" s="49"/>
      <c r="E21" s="49"/>
      <c r="F21" s="59">
        <f>HLOOKUP(I9,'D-1'!$I$11:$J$12,2,FALSE)</f>
        <v>120</v>
      </c>
      <c r="G21" s="57">
        <f>VLOOKUP($I$12,'D-1'!$H$78:$I$82,2,FALSE)</f>
        <v>3.05</v>
      </c>
      <c r="H21" s="57"/>
      <c r="I21" s="65">
        <f>ROUND(PRODUCT(F21:G21),0)</f>
        <v>366</v>
      </c>
    </row>
    <row r="22" spans="7:13" ht="12.75" customHeight="1">
      <c r="G22" s="28"/>
      <c r="H22" s="28"/>
      <c r="I22" s="28"/>
      <c r="J22" s="28"/>
      <c r="M22" s="25"/>
    </row>
    <row r="23" spans="1:9" ht="12.75" customHeight="1">
      <c r="A23" s="70" t="s">
        <v>36</v>
      </c>
      <c r="B23" s="71"/>
      <c r="C23" s="71"/>
      <c r="D23" s="31"/>
      <c r="E23" s="31"/>
      <c r="F23" s="32"/>
      <c r="G23" s="71"/>
      <c r="H23" s="71"/>
      <c r="I23" s="72"/>
    </row>
    <row r="24" spans="1:9" ht="12.75" customHeight="1">
      <c r="A24" s="73"/>
      <c r="B24" s="52" t="s">
        <v>69</v>
      </c>
      <c r="C24" s="69"/>
      <c r="D24" s="33">
        <v>1</v>
      </c>
      <c r="E24" s="34">
        <f>HLOOKUP($I$9,'D-1'!$I$19:$J$22,2,FALSE)</f>
        <v>40</v>
      </c>
      <c r="F24" s="35">
        <f>IF(D24="",0,PRODUCT(D24:E24))</f>
        <v>40</v>
      </c>
      <c r="G24" s="57">
        <f>$I$14</f>
        <v>3.05</v>
      </c>
      <c r="H24" s="57">
        <f>$F$15</f>
        <v>0</v>
      </c>
      <c r="I24" s="74">
        <f>ROUND(PRODUCT(F24:G24),0)</f>
        <v>122</v>
      </c>
    </row>
    <row r="25" spans="1:9" ht="12.75" customHeight="1">
      <c r="A25" s="73"/>
      <c r="B25" s="52" t="s">
        <v>70</v>
      </c>
      <c r="C25" s="69"/>
      <c r="D25" s="33">
        <v>0</v>
      </c>
      <c r="E25" s="34">
        <f>HLOOKUP($I$9,'D-1'!$I$19:$J$22,3,FALSE)</f>
        <v>15</v>
      </c>
      <c r="F25" s="35">
        <f>IF(D25="",0,PRODUCT(D25:E25))</f>
        <v>0</v>
      </c>
      <c r="G25" s="57">
        <f>$I$14</f>
        <v>3.05</v>
      </c>
      <c r="H25" s="57">
        <f>$F$15</f>
        <v>0</v>
      </c>
      <c r="I25" s="74">
        <f>ROUND(PRODUCT(F25:G25),0)</f>
        <v>0</v>
      </c>
    </row>
    <row r="26" spans="1:9" ht="12.75" customHeight="1">
      <c r="A26" s="73"/>
      <c r="B26" s="52" t="s">
        <v>71</v>
      </c>
      <c r="C26" s="69"/>
      <c r="D26" s="33">
        <v>0</v>
      </c>
      <c r="E26" s="34">
        <f>HLOOKUP($I$9,'D-1'!$I$19:$J$22,4,FALSE)</f>
        <v>30</v>
      </c>
      <c r="F26" s="35">
        <f>IF(D26="",0,PRODUCT(D26:E26))</f>
        <v>0</v>
      </c>
      <c r="G26" s="57">
        <f>$I$14</f>
        <v>3.05</v>
      </c>
      <c r="H26" s="57">
        <f>$F$15</f>
        <v>0</v>
      </c>
      <c r="I26" s="74">
        <f>ROUND(PRODUCT(F26:G26),0)</f>
        <v>0</v>
      </c>
    </row>
    <row r="27" spans="1:9" ht="12.75" customHeight="1">
      <c r="A27" s="73"/>
      <c r="C27" s="69"/>
      <c r="D27" s="33"/>
      <c r="E27" s="34"/>
      <c r="F27" s="35"/>
      <c r="G27" s="69"/>
      <c r="H27" s="69"/>
      <c r="I27" s="74"/>
    </row>
    <row r="28" spans="1:9" ht="12.75" customHeight="1">
      <c r="A28" s="69" t="s">
        <v>37</v>
      </c>
      <c r="D28" s="33"/>
      <c r="E28" s="34"/>
      <c r="F28" s="35"/>
      <c r="G28" s="69"/>
      <c r="H28" s="69"/>
      <c r="I28" s="74"/>
    </row>
    <row r="29" spans="1:9" ht="12.75" customHeight="1">
      <c r="A29" s="69"/>
      <c r="B29" s="52" t="s">
        <v>72</v>
      </c>
      <c r="D29" s="33">
        <v>0</v>
      </c>
      <c r="E29" s="34">
        <f>HLOOKUP($I$11,'D-1'!$I$25:$J$34,2,FALSE)</f>
        <v>20</v>
      </c>
      <c r="F29" s="35">
        <f aca="true" t="shared" si="0" ref="F29:F37">IF(D29="",0,PRODUCT(D29:E29))</f>
        <v>0</v>
      </c>
      <c r="G29" s="57">
        <f aca="true" t="shared" si="1" ref="G29:G37">$I$14</f>
        <v>3.05</v>
      </c>
      <c r="H29" s="57">
        <f aca="true" t="shared" si="2" ref="H29:H37">$F$15</f>
        <v>0</v>
      </c>
      <c r="I29" s="74">
        <f aca="true" t="shared" si="3" ref="I29:I37">ROUND(PRODUCT(F29:G29),0)</f>
        <v>0</v>
      </c>
    </row>
    <row r="30" spans="1:9" ht="12.75" customHeight="1">
      <c r="A30" s="69"/>
      <c r="B30" s="52" t="s">
        <v>73</v>
      </c>
      <c r="D30" s="33">
        <v>0</v>
      </c>
      <c r="E30" s="34">
        <f>HLOOKUP($I$11,'D-1'!$I$25:$J$34,3,FALSE)</f>
        <v>50</v>
      </c>
      <c r="F30" s="35">
        <f t="shared" si="0"/>
        <v>0</v>
      </c>
      <c r="G30" s="57">
        <f t="shared" si="1"/>
        <v>3.05</v>
      </c>
      <c r="H30" s="57">
        <f t="shared" si="2"/>
        <v>0</v>
      </c>
      <c r="I30" s="74">
        <f t="shared" si="3"/>
        <v>0</v>
      </c>
    </row>
    <row r="31" spans="1:9" ht="12.75" customHeight="1">
      <c r="A31" s="69"/>
      <c r="B31" s="52" t="s">
        <v>74</v>
      </c>
      <c r="D31" s="33">
        <v>0</v>
      </c>
      <c r="E31" s="34">
        <f>HLOOKUP($I$11,'D-1'!$I$25:$J$34,4,FALSE)</f>
        <v>40</v>
      </c>
      <c r="F31" s="35">
        <f t="shared" si="0"/>
        <v>0</v>
      </c>
      <c r="G31" s="57">
        <f t="shared" si="1"/>
        <v>3.05</v>
      </c>
      <c r="H31" s="57">
        <f t="shared" si="2"/>
        <v>0</v>
      </c>
      <c r="I31" s="74">
        <f t="shared" si="3"/>
        <v>0</v>
      </c>
    </row>
    <row r="32" spans="1:9" ht="12.75" customHeight="1">
      <c r="A32" s="69"/>
      <c r="B32" s="52" t="s">
        <v>75</v>
      </c>
      <c r="D32" s="33">
        <v>0</v>
      </c>
      <c r="E32" s="34">
        <f>HLOOKUP($I$11,'D-1'!$I$25:$J$34,5,FALSE)</f>
        <v>50</v>
      </c>
      <c r="F32" s="35">
        <f t="shared" si="0"/>
        <v>0</v>
      </c>
      <c r="G32" s="57">
        <f t="shared" si="1"/>
        <v>3.05</v>
      </c>
      <c r="H32" s="57">
        <f t="shared" si="2"/>
        <v>0</v>
      </c>
      <c r="I32" s="74">
        <f t="shared" si="3"/>
        <v>0</v>
      </c>
    </row>
    <row r="33" spans="1:9" ht="12.75" customHeight="1">
      <c r="A33" s="69"/>
      <c r="B33" s="52" t="s">
        <v>76</v>
      </c>
      <c r="D33" s="33">
        <v>0</v>
      </c>
      <c r="E33" s="34">
        <f>HLOOKUP($I$11,'D-1'!$I$25:$J$34,6,FALSE)</f>
        <v>70</v>
      </c>
      <c r="F33" s="35">
        <f t="shared" si="0"/>
        <v>0</v>
      </c>
      <c r="G33" s="57">
        <f t="shared" si="1"/>
        <v>3.05</v>
      </c>
      <c r="H33" s="57">
        <f t="shared" si="2"/>
        <v>0</v>
      </c>
      <c r="I33" s="74">
        <f t="shared" si="3"/>
        <v>0</v>
      </c>
    </row>
    <row r="34" spans="1:9" ht="12.75" customHeight="1">
      <c r="A34" s="69"/>
      <c r="B34" s="52" t="s">
        <v>77</v>
      </c>
      <c r="D34" s="33">
        <v>0</v>
      </c>
      <c r="E34" s="34">
        <f>HLOOKUP($I$11,'D-1'!$I$25:$J$34,7,FALSE)</f>
        <v>35</v>
      </c>
      <c r="F34" s="35">
        <f t="shared" si="0"/>
        <v>0</v>
      </c>
      <c r="G34" s="57">
        <f t="shared" si="1"/>
        <v>3.05</v>
      </c>
      <c r="H34" s="57">
        <f t="shared" si="2"/>
        <v>0</v>
      </c>
      <c r="I34" s="74">
        <f t="shared" si="3"/>
        <v>0</v>
      </c>
    </row>
    <row r="35" spans="1:9" ht="12.75" customHeight="1">
      <c r="A35" s="69"/>
      <c r="B35" s="52" t="s">
        <v>78</v>
      </c>
      <c r="D35" s="33">
        <v>0</v>
      </c>
      <c r="E35" s="34">
        <f>HLOOKUP($I$11,'D-1'!$I$25:$J$34,8,FALSE)</f>
        <v>45</v>
      </c>
      <c r="F35" s="35">
        <f t="shared" si="0"/>
        <v>0</v>
      </c>
      <c r="G35" s="57">
        <f t="shared" si="1"/>
        <v>3.05</v>
      </c>
      <c r="H35" s="57">
        <f t="shared" si="2"/>
        <v>0</v>
      </c>
      <c r="I35" s="74">
        <f t="shared" si="3"/>
        <v>0</v>
      </c>
    </row>
    <row r="36" spans="1:9" ht="12.75" customHeight="1">
      <c r="A36" s="69"/>
      <c r="B36" s="52" t="s">
        <v>79</v>
      </c>
      <c r="D36" s="33">
        <v>0</v>
      </c>
      <c r="E36" s="34">
        <f>HLOOKUP($I$11,'D-1'!$I$25:$J$34,9,FALSE)</f>
        <v>65</v>
      </c>
      <c r="F36" s="35">
        <f t="shared" si="0"/>
        <v>0</v>
      </c>
      <c r="G36" s="57">
        <f t="shared" si="1"/>
        <v>3.05</v>
      </c>
      <c r="H36" s="57">
        <f t="shared" si="2"/>
        <v>0</v>
      </c>
      <c r="I36" s="74">
        <f t="shared" si="3"/>
        <v>0</v>
      </c>
    </row>
    <row r="37" spans="1:9" ht="12.75" customHeight="1">
      <c r="A37" s="69"/>
      <c r="B37" s="52" t="s">
        <v>80</v>
      </c>
      <c r="D37" s="33">
        <v>0</v>
      </c>
      <c r="E37" s="34">
        <f>HLOOKUP($I$11,'D-1'!$I$25:$J$34,10,FALSE)</f>
        <v>95</v>
      </c>
      <c r="F37" s="35">
        <f t="shared" si="0"/>
        <v>0</v>
      </c>
      <c r="G37" s="57">
        <f t="shared" si="1"/>
        <v>3.05</v>
      </c>
      <c r="H37" s="57">
        <f t="shared" si="2"/>
        <v>0</v>
      </c>
      <c r="I37" s="74">
        <f t="shared" si="3"/>
        <v>0</v>
      </c>
    </row>
    <row r="38" spans="1:9" ht="12.75" customHeight="1">
      <c r="A38" s="73"/>
      <c r="C38" s="75"/>
      <c r="D38" s="33"/>
      <c r="E38" s="34"/>
      <c r="F38" s="35"/>
      <c r="G38" s="69"/>
      <c r="H38" s="69"/>
      <c r="I38" s="74"/>
    </row>
    <row r="39" spans="1:9" ht="12.75" customHeight="1">
      <c r="A39" s="73" t="s">
        <v>38</v>
      </c>
      <c r="C39" s="69"/>
      <c r="D39" s="33"/>
      <c r="E39" s="34"/>
      <c r="F39" s="35"/>
      <c r="G39" s="69"/>
      <c r="H39" s="69"/>
      <c r="I39" s="74"/>
    </row>
    <row r="40" spans="1:9" ht="12.75" customHeight="1">
      <c r="A40" s="73"/>
      <c r="B40" s="52" t="s">
        <v>81</v>
      </c>
      <c r="C40" s="69"/>
      <c r="D40" s="33">
        <v>0</v>
      </c>
      <c r="E40" s="34">
        <f>HLOOKUP($I$10,'D-1'!$I$42:$J$43,2,FALSE)</f>
        <v>15</v>
      </c>
      <c r="F40" s="35">
        <f>IF(D40="",0,PRODUCT(D40:E40))</f>
        <v>0</v>
      </c>
      <c r="G40" s="57">
        <f>$I$14</f>
        <v>3.05</v>
      </c>
      <c r="H40" s="57">
        <f>$F$15</f>
        <v>0</v>
      </c>
      <c r="I40" s="74">
        <f>ROUND(PRODUCT(F40:G40),0)</f>
        <v>0</v>
      </c>
    </row>
    <row r="41" spans="1:9" ht="12.75" customHeight="1">
      <c r="A41" s="73"/>
      <c r="B41" s="11"/>
      <c r="C41" s="36"/>
      <c r="D41" s="37"/>
      <c r="E41" s="38"/>
      <c r="F41" s="39"/>
      <c r="G41" s="36"/>
      <c r="H41" s="36"/>
      <c r="I41" s="74"/>
    </row>
    <row r="42" spans="1:9" ht="12.75" customHeight="1">
      <c r="A42" s="73" t="s">
        <v>41</v>
      </c>
      <c r="C42" s="69"/>
      <c r="D42" s="33"/>
      <c r="E42" s="34"/>
      <c r="F42" s="35"/>
      <c r="G42" s="69"/>
      <c r="H42" s="69"/>
      <c r="I42" s="74"/>
    </row>
    <row r="43" spans="1:9" ht="12.75" customHeight="1">
      <c r="A43" s="73"/>
      <c r="B43" s="52" t="s">
        <v>82</v>
      </c>
      <c r="C43" s="69"/>
      <c r="D43" s="33">
        <v>0</v>
      </c>
      <c r="E43" s="34">
        <f>HLOOKUP($I$9,'D-1'!$I$48:$J$49,2,FALSE)</f>
        <v>85</v>
      </c>
      <c r="F43" s="35">
        <f>IF(D43="",0,PRODUCT(D43:E43))</f>
        <v>0</v>
      </c>
      <c r="G43" s="57">
        <f>$I$14</f>
        <v>3.05</v>
      </c>
      <c r="H43" s="57">
        <f>$F$15</f>
        <v>0</v>
      </c>
      <c r="I43" s="74">
        <f>ROUND(PRODUCT(F43:G43),0)</f>
        <v>0</v>
      </c>
    </row>
    <row r="44" spans="1:9" ht="12.75" customHeight="1">
      <c r="A44" s="73"/>
      <c r="B44" s="69"/>
      <c r="C44" s="36"/>
      <c r="D44" s="37"/>
      <c r="E44" s="38"/>
      <c r="F44" s="39"/>
      <c r="G44" s="36"/>
      <c r="H44" s="36"/>
      <c r="I44" s="74"/>
    </row>
    <row r="45" spans="1:9" ht="12.75" customHeight="1">
      <c r="A45" s="73" t="s">
        <v>83</v>
      </c>
      <c r="B45" s="69"/>
      <c r="C45" s="69"/>
      <c r="D45" s="33"/>
      <c r="E45" s="34"/>
      <c r="F45" s="35"/>
      <c r="G45" s="69"/>
      <c r="H45" s="69"/>
      <c r="I45" s="74"/>
    </row>
    <row r="46" spans="1:9" ht="12.75" customHeight="1">
      <c r="A46" s="73"/>
      <c r="B46" s="40" t="s">
        <v>35</v>
      </c>
      <c r="C46" s="69"/>
      <c r="D46" s="41" t="s">
        <v>103</v>
      </c>
      <c r="E46" s="34"/>
      <c r="F46" s="35">
        <f>IF(D46="Yes",HLOOKUP($I$10,'D-1'!$I$37:$J$39,2,FALSE),0)</f>
        <v>0</v>
      </c>
      <c r="G46" s="57">
        <f>$I$14</f>
        <v>3.05</v>
      </c>
      <c r="H46" s="57">
        <f>$F$15</f>
        <v>0</v>
      </c>
      <c r="I46" s="74">
        <f>ROUND(PRODUCT(F46:G46),0)</f>
        <v>0</v>
      </c>
    </row>
    <row r="47" spans="1:9" ht="12.75" customHeight="1">
      <c r="A47" s="73"/>
      <c r="B47" s="40" t="s">
        <v>52</v>
      </c>
      <c r="C47" s="69"/>
      <c r="D47" s="41" t="s">
        <v>103</v>
      </c>
      <c r="E47" s="34"/>
      <c r="F47" s="35">
        <f>IF(D47="Yes",HLOOKUP($I$10,'D-1'!$I$37:$J$39,2,FALSE),0)</f>
        <v>0</v>
      </c>
      <c r="G47" s="57">
        <f>$I$14</f>
        <v>3.05</v>
      </c>
      <c r="H47" s="57">
        <f>$F$15</f>
        <v>0</v>
      </c>
      <c r="I47" s="74">
        <f>ROUND(PRODUCT(F47:G47),0)</f>
        <v>0</v>
      </c>
    </row>
    <row r="48" spans="1:9" ht="12.75" customHeight="1">
      <c r="A48" s="73"/>
      <c r="B48" s="40"/>
      <c r="C48" s="69"/>
      <c r="D48" s="41"/>
      <c r="E48" s="34"/>
      <c r="F48" s="35"/>
      <c r="G48" s="69"/>
      <c r="H48" s="69"/>
      <c r="I48" s="74"/>
    </row>
    <row r="49" spans="1:9" ht="12.75" customHeight="1">
      <c r="A49" s="73" t="s">
        <v>93</v>
      </c>
      <c r="C49" s="69"/>
      <c r="D49" s="41"/>
      <c r="E49" s="34"/>
      <c r="F49" s="35"/>
      <c r="G49" s="69"/>
      <c r="H49" s="69"/>
      <c r="I49" s="74"/>
    </row>
    <row r="50" spans="1:9" ht="12.75" customHeight="1">
      <c r="A50" s="73"/>
      <c r="B50" s="52" t="s">
        <v>94</v>
      </c>
      <c r="C50" s="69"/>
      <c r="D50" s="41" t="s">
        <v>95</v>
      </c>
      <c r="E50" s="34"/>
      <c r="F50" s="35">
        <f>IF(D50="Yes",HLOOKUP($I$9,'D-1'!$I$54:$J$55,2,FALSE)*(D24+1),0)</f>
        <v>100</v>
      </c>
      <c r="G50" s="57">
        <f>$I$14</f>
        <v>3.05</v>
      </c>
      <c r="H50" s="57">
        <f>$F$15</f>
        <v>0</v>
      </c>
      <c r="I50" s="74">
        <f>ROUND(PRODUCT(F50:G50),0)</f>
        <v>305</v>
      </c>
    </row>
    <row r="51" spans="1:9" ht="12.75" customHeight="1">
      <c r="A51" s="76"/>
      <c r="B51" s="42"/>
      <c r="C51" s="77"/>
      <c r="D51" s="43"/>
      <c r="E51" s="44"/>
      <c r="F51" s="45"/>
      <c r="G51" s="42"/>
      <c r="H51" s="42"/>
      <c r="I51" s="78"/>
    </row>
    <row r="52" spans="1:9" ht="12.75" customHeight="1">
      <c r="A52" s="79" t="s">
        <v>84</v>
      </c>
      <c r="B52" s="79"/>
      <c r="C52" s="79"/>
      <c r="D52" s="46"/>
      <c r="E52" s="46"/>
      <c r="F52" s="58">
        <f>SUM(F24:F50)</f>
        <v>140</v>
      </c>
      <c r="I52" s="79">
        <f>SUM(I23:I51)</f>
        <v>427</v>
      </c>
    </row>
    <row r="53" spans="7:8" ht="12.75" customHeight="1">
      <c r="G53" s="53"/>
      <c r="H53" s="53"/>
    </row>
    <row r="55" spans="1:9" ht="12.75" customHeight="1">
      <c r="A55" s="70" t="s">
        <v>86</v>
      </c>
      <c r="B55" s="71"/>
      <c r="C55" s="71"/>
      <c r="D55" s="47"/>
      <c r="E55" s="31"/>
      <c r="F55" s="31"/>
      <c r="G55" s="71"/>
      <c r="H55" s="71"/>
      <c r="I55" s="80">
        <f>SUM(I21,I52)</f>
        <v>793</v>
      </c>
    </row>
    <row r="56" spans="1:9" ht="12.75" customHeight="1">
      <c r="A56" s="76" t="s">
        <v>87</v>
      </c>
      <c r="B56" s="77"/>
      <c r="C56" s="77"/>
      <c r="D56" s="48"/>
      <c r="E56" s="44"/>
      <c r="F56" s="44"/>
      <c r="G56" s="77"/>
      <c r="H56" s="77"/>
      <c r="I56" s="45">
        <f>VLOOKUP(I12,'D-1'!$H$87:$I$92,2,FALSE)</f>
        <v>750</v>
      </c>
    </row>
    <row r="57" spans="1:9" ht="12.75" customHeight="1" thickBot="1">
      <c r="A57" s="69"/>
      <c r="B57" s="69"/>
      <c r="C57" s="69"/>
      <c r="D57" s="33"/>
      <c r="E57" s="34"/>
      <c r="F57" s="34"/>
      <c r="G57" s="69"/>
      <c r="H57" s="69"/>
      <c r="I57" s="34"/>
    </row>
    <row r="58" spans="1:9" s="81" customFormat="1" ht="27.75" thickBot="1" thickTop="1">
      <c r="A58" s="82" t="s">
        <v>100</v>
      </c>
      <c r="B58" s="83"/>
      <c r="C58" s="83"/>
      <c r="D58" s="84"/>
      <c r="E58" s="84"/>
      <c r="F58" s="85"/>
      <c r="G58" s="86"/>
      <c r="H58" s="86"/>
      <c r="I58" s="87">
        <f>MAX(I55:I56)</f>
        <v>793</v>
      </c>
    </row>
    <row r="59" ht="12.75" customHeight="1" thickTop="1"/>
    <row r="61" ht="12.75" customHeight="1">
      <c r="A61" s="52" t="s">
        <v>99</v>
      </c>
    </row>
  </sheetData>
  <dataValidations count="5">
    <dataValidation type="list" allowBlank="1" showInputMessage="1" showErrorMessage="1" sqref="I12:I13">
      <formula1>$1 Million, $2 Million, $3 Million, $4 Million, $5 Million</formula1>
    </dataValidation>
    <dataValidation type="list" allowBlank="1" showInputMessage="1" showErrorMessage="1" sqref="I9">
      <formula1>"250/500, 500/500"</formula1>
    </dataValidation>
    <dataValidation type="list" allowBlank="1" showInputMessage="1" showErrorMessage="1" sqref="D46:D50">
      <formula1>"No, Yes"</formula1>
    </dataValidation>
    <dataValidation type="list" allowBlank="1" showInputMessage="1" showErrorMessage="1" sqref="D24:D26 D43 D40 D29:D37">
      <formula1>"0, 1, 2, 3, 4, 5, 6, 7, 8, 9,10"</formula1>
    </dataValidation>
    <dataValidation type="list" allowBlank="1" showInputMessage="1" showErrorMessage="1" sqref="I10:I11">
      <formula1>"300, 500"</formula1>
    </dataValidation>
  </dataValidations>
  <printOptions/>
  <pageMargins left="0.75" right="0.75" top="1" bottom="1" header="0.5" footer="0.5"/>
  <pageSetup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dimension ref="A1:M98"/>
  <sheetViews>
    <sheetView view="pageBreakPreview" zoomScaleNormal="60" zoomScaleSheetLayoutView="100" workbookViewId="0" topLeftCell="A19">
      <selection activeCell="I12" sqref="I12"/>
    </sheetView>
  </sheetViews>
  <sheetFormatPr defaultColWidth="9.140625" defaultRowHeight="12.75"/>
  <cols>
    <col min="1" max="1" width="4.140625" style="3" customWidth="1"/>
    <col min="2" max="2" width="3.28125" style="3" customWidth="1"/>
    <col min="3" max="3" width="2.7109375" style="3" customWidth="1"/>
    <col min="4" max="4" width="4.7109375" style="3" customWidth="1"/>
    <col min="5" max="8" width="9.7109375" style="3" customWidth="1"/>
    <col min="9" max="10" width="19.140625" style="3" bestFit="1" customWidth="1"/>
    <col min="11" max="11" width="9.7109375" style="3" customWidth="1"/>
    <col min="12" max="12" width="10.57421875" style="3" customWidth="1"/>
    <col min="13" max="13" width="12.140625" style="3" customWidth="1"/>
    <col min="14" max="14" width="9.7109375" style="3" customWidth="1"/>
    <col min="15" max="16384" width="8.8515625" style="3" customWidth="1"/>
  </cols>
  <sheetData>
    <row r="1" spans="1:13" ht="12.75">
      <c r="A1" s="90" t="s">
        <v>46</v>
      </c>
      <c r="B1" s="90"/>
      <c r="C1" s="90"/>
      <c r="D1" s="90"/>
      <c r="E1" s="90"/>
      <c r="F1" s="90"/>
      <c r="G1" s="90"/>
      <c r="H1" s="90"/>
      <c r="I1" s="90"/>
      <c r="J1" s="90"/>
      <c r="K1" s="90"/>
      <c r="L1" s="1"/>
      <c r="M1" s="2"/>
    </row>
    <row r="2" spans="1:13" ht="12.75">
      <c r="A2" s="2"/>
      <c r="B2" s="2"/>
      <c r="C2" s="2"/>
      <c r="D2" s="2"/>
      <c r="E2" s="2"/>
      <c r="F2" s="2"/>
      <c r="G2" s="2"/>
      <c r="H2" s="2"/>
      <c r="I2" s="2"/>
      <c r="J2" s="2"/>
      <c r="K2" s="2"/>
      <c r="L2" s="2"/>
      <c r="M2" s="2"/>
    </row>
    <row r="3" spans="1:13" ht="12.75">
      <c r="A3" s="91" t="s">
        <v>0</v>
      </c>
      <c r="B3" s="91"/>
      <c r="C3" s="91"/>
      <c r="D3" s="91"/>
      <c r="E3" s="91"/>
      <c r="F3" s="91"/>
      <c r="G3" s="91"/>
      <c r="H3" s="91"/>
      <c r="I3" s="91"/>
      <c r="J3" s="91"/>
      <c r="K3" s="91"/>
      <c r="L3" s="4"/>
      <c r="M3" s="2"/>
    </row>
    <row r="4" spans="1:13" ht="12.75">
      <c r="A4" s="5"/>
      <c r="B4" s="2"/>
      <c r="C4" s="2"/>
      <c r="D4" s="2"/>
      <c r="E4" s="2"/>
      <c r="F4" s="2"/>
      <c r="G4" s="2"/>
      <c r="H4" s="2"/>
      <c r="I4" s="2"/>
      <c r="J4" s="2"/>
      <c r="K4" s="2"/>
      <c r="L4" s="2"/>
      <c r="M4" s="2"/>
    </row>
    <row r="5" spans="1:13" ht="12.75">
      <c r="A5" s="91" t="s">
        <v>12</v>
      </c>
      <c r="B5" s="91"/>
      <c r="C5" s="91"/>
      <c r="D5" s="91"/>
      <c r="E5" s="91"/>
      <c r="F5" s="91"/>
      <c r="G5" s="91"/>
      <c r="H5" s="91"/>
      <c r="I5" s="91"/>
      <c r="J5" s="91"/>
      <c r="K5" s="91"/>
      <c r="L5" s="4"/>
      <c r="M5" s="2"/>
    </row>
    <row r="7" spans="1:2" ht="12.75">
      <c r="A7" s="6" t="s">
        <v>1</v>
      </c>
      <c r="B7" s="7" t="s">
        <v>4</v>
      </c>
    </row>
    <row r="9" spans="2:3" ht="12.75">
      <c r="B9" s="6" t="s">
        <v>5</v>
      </c>
      <c r="C9" s="3" t="s">
        <v>6</v>
      </c>
    </row>
    <row r="10" spans="9:10" ht="12.75">
      <c r="I10" s="93" t="s">
        <v>14</v>
      </c>
      <c r="J10" s="93"/>
    </row>
    <row r="11" spans="9:10" ht="12.75">
      <c r="I11" s="8" t="s">
        <v>62</v>
      </c>
      <c r="J11" s="8" t="s">
        <v>88</v>
      </c>
    </row>
    <row r="12" spans="3:10" ht="15" customHeight="1">
      <c r="C12" s="3" t="s">
        <v>22</v>
      </c>
      <c r="G12" s="8"/>
      <c r="I12" s="9">
        <v>120</v>
      </c>
      <c r="J12" s="9">
        <v>115</v>
      </c>
    </row>
    <row r="14" spans="2:3" ht="12.75">
      <c r="B14" s="6" t="s">
        <v>7</v>
      </c>
      <c r="C14" s="3" t="s">
        <v>8</v>
      </c>
    </row>
    <row r="15" ht="12.75">
      <c r="B15" s="6"/>
    </row>
    <row r="16" spans="2:11" ht="12.75">
      <c r="B16" s="6"/>
      <c r="C16" s="6" t="s">
        <v>1</v>
      </c>
      <c r="D16" s="3" t="s">
        <v>36</v>
      </c>
      <c r="G16" s="10"/>
      <c r="H16" s="10"/>
      <c r="I16" s="10"/>
      <c r="J16" s="10"/>
      <c r="K16" s="10"/>
    </row>
    <row r="17" spans="2:11" ht="26.25" customHeight="1">
      <c r="B17" s="6"/>
      <c r="D17" s="92" t="s">
        <v>55</v>
      </c>
      <c r="E17" s="92"/>
      <c r="F17" s="92"/>
      <c r="G17" s="92"/>
      <c r="H17" s="92"/>
      <c r="I17" s="92"/>
      <c r="J17" s="92"/>
      <c r="K17" s="92"/>
    </row>
    <row r="18" spans="2:11" ht="12.75" customHeight="1">
      <c r="B18" s="6"/>
      <c r="D18" s="11"/>
      <c r="E18" s="11"/>
      <c r="F18" s="11"/>
      <c r="G18" s="11"/>
      <c r="H18" s="11"/>
      <c r="I18" s="93" t="s">
        <v>14</v>
      </c>
      <c r="J18" s="93"/>
      <c r="K18" s="11"/>
    </row>
    <row r="19" spans="2:11" ht="12.75" customHeight="1">
      <c r="B19" s="6"/>
      <c r="D19" s="11"/>
      <c r="E19" s="11"/>
      <c r="F19" s="11"/>
      <c r="G19" s="11"/>
      <c r="H19" s="11"/>
      <c r="I19" s="8" t="s">
        <v>62</v>
      </c>
      <c r="J19" s="8" t="s">
        <v>88</v>
      </c>
      <c r="K19" s="11"/>
    </row>
    <row r="20" spans="2:11" ht="15" customHeight="1">
      <c r="B20" s="6"/>
      <c r="D20" s="3" t="s">
        <v>47</v>
      </c>
      <c r="E20" s="11"/>
      <c r="F20" s="11"/>
      <c r="G20" s="11"/>
      <c r="H20" s="11"/>
      <c r="I20" s="9">
        <v>40</v>
      </c>
      <c r="J20" s="9">
        <v>35</v>
      </c>
      <c r="K20" s="11"/>
    </row>
    <row r="21" spans="2:11" ht="12.75" customHeight="1">
      <c r="B21" s="6"/>
      <c r="D21" s="3" t="s">
        <v>48</v>
      </c>
      <c r="E21" s="11"/>
      <c r="F21" s="11"/>
      <c r="G21" s="11"/>
      <c r="H21" s="11"/>
      <c r="I21" s="9">
        <v>15</v>
      </c>
      <c r="J21" s="9">
        <v>15</v>
      </c>
      <c r="K21" s="11"/>
    </row>
    <row r="22" spans="2:11" ht="12.75" customHeight="1">
      <c r="B22" s="6"/>
      <c r="D22" s="3" t="s">
        <v>51</v>
      </c>
      <c r="E22" s="11"/>
      <c r="F22" s="11"/>
      <c r="G22" s="11"/>
      <c r="H22" s="11"/>
      <c r="I22" s="9">
        <v>30</v>
      </c>
      <c r="J22" s="9">
        <v>30</v>
      </c>
      <c r="K22" s="11"/>
    </row>
    <row r="23" spans="3:11" ht="12.75">
      <c r="C23" s="6"/>
      <c r="E23" s="12"/>
      <c r="G23" s="9"/>
      <c r="H23" s="9"/>
      <c r="I23" s="9"/>
      <c r="J23" s="9"/>
      <c r="K23" s="9"/>
    </row>
    <row r="24" spans="3:10" ht="12.75">
      <c r="C24" s="6" t="s">
        <v>3</v>
      </c>
      <c r="D24" s="3" t="s">
        <v>37</v>
      </c>
      <c r="I24" s="93" t="s">
        <v>14</v>
      </c>
      <c r="J24" s="93"/>
    </row>
    <row r="25" spans="4:10" ht="12.75">
      <c r="D25" s="3" t="s">
        <v>15</v>
      </c>
      <c r="I25" s="8">
        <v>300</v>
      </c>
      <c r="J25" s="8">
        <v>500</v>
      </c>
    </row>
    <row r="26" spans="3:10" ht="15" customHeight="1">
      <c r="C26" s="6"/>
      <c r="E26" s="3" t="s">
        <v>16</v>
      </c>
      <c r="I26" s="9">
        <v>20</v>
      </c>
      <c r="J26" s="9">
        <v>20</v>
      </c>
    </row>
    <row r="27" spans="3:10" ht="12.75">
      <c r="C27" s="6"/>
      <c r="E27" s="3" t="s">
        <v>17</v>
      </c>
      <c r="I27" s="9">
        <v>50</v>
      </c>
      <c r="J27" s="9">
        <v>50</v>
      </c>
    </row>
    <row r="28" spans="3:10" ht="12.75">
      <c r="C28" s="6"/>
      <c r="E28" s="3" t="s">
        <v>23</v>
      </c>
      <c r="I28" s="9">
        <v>40</v>
      </c>
      <c r="J28" s="9">
        <v>30</v>
      </c>
    </row>
    <row r="29" spans="3:10" ht="12.75">
      <c r="C29" s="6"/>
      <c r="E29" s="3" t="s">
        <v>24</v>
      </c>
      <c r="I29" s="9">
        <v>50</v>
      </c>
      <c r="J29" s="9">
        <v>40</v>
      </c>
    </row>
    <row r="30" spans="3:10" ht="12.75">
      <c r="C30" s="6"/>
      <c r="E30" s="3" t="s">
        <v>29</v>
      </c>
      <c r="I30" s="9">
        <v>70</v>
      </c>
      <c r="J30" s="9">
        <v>55</v>
      </c>
    </row>
    <row r="31" spans="3:10" ht="12.75">
      <c r="C31" s="6"/>
      <c r="E31" s="3" t="s">
        <v>30</v>
      </c>
      <c r="I31" s="9">
        <v>35</v>
      </c>
      <c r="J31" s="9">
        <v>30</v>
      </c>
    </row>
    <row r="32" spans="3:10" ht="12.75">
      <c r="C32" s="6"/>
      <c r="E32" s="3" t="s">
        <v>31</v>
      </c>
      <c r="I32" s="9">
        <v>45</v>
      </c>
      <c r="J32" s="9">
        <v>37</v>
      </c>
    </row>
    <row r="33" spans="3:10" ht="12.75">
      <c r="C33" s="6"/>
      <c r="E33" s="3" t="s">
        <v>33</v>
      </c>
      <c r="I33" s="9">
        <v>65</v>
      </c>
      <c r="J33" s="9">
        <v>55</v>
      </c>
    </row>
    <row r="34" spans="3:10" ht="12.75">
      <c r="C34" s="6"/>
      <c r="E34" s="3" t="s">
        <v>32</v>
      </c>
      <c r="I34" s="9">
        <v>95</v>
      </c>
      <c r="J34" s="9">
        <v>75</v>
      </c>
    </row>
    <row r="35" ht="12.75">
      <c r="C35" s="6"/>
    </row>
    <row r="36" spans="3:10" ht="12.75">
      <c r="C36" s="13" t="s">
        <v>10</v>
      </c>
      <c r="D36" s="3" t="s">
        <v>34</v>
      </c>
      <c r="I36" s="93" t="s">
        <v>14</v>
      </c>
      <c r="J36" s="93"/>
    </row>
    <row r="37" spans="3:10" ht="12.75">
      <c r="C37" s="13"/>
      <c r="I37" s="8">
        <v>300</v>
      </c>
      <c r="J37" s="8">
        <v>500</v>
      </c>
    </row>
    <row r="38" spans="4:10" ht="15" customHeight="1">
      <c r="D38" s="92" t="s">
        <v>35</v>
      </c>
      <c r="E38" s="92"/>
      <c r="F38" s="92"/>
      <c r="G38" s="92"/>
      <c r="H38" s="92"/>
      <c r="I38" s="14">
        <v>10</v>
      </c>
      <c r="J38" s="14">
        <v>10</v>
      </c>
    </row>
    <row r="39" spans="3:10" ht="12.75">
      <c r="C39" s="6"/>
      <c r="D39" s="92" t="s">
        <v>52</v>
      </c>
      <c r="E39" s="92"/>
      <c r="F39" s="92"/>
      <c r="G39" s="92"/>
      <c r="H39" s="92"/>
      <c r="I39" s="14">
        <v>10</v>
      </c>
      <c r="J39" s="14">
        <v>10</v>
      </c>
    </row>
    <row r="40" spans="3:10" ht="12.75">
      <c r="C40" s="6"/>
      <c r="D40" s="11"/>
      <c r="E40" s="11"/>
      <c r="F40" s="11"/>
      <c r="G40" s="11"/>
      <c r="H40" s="11"/>
      <c r="I40" s="14"/>
      <c r="J40" s="14"/>
    </row>
    <row r="41" spans="3:10" ht="12.75">
      <c r="C41" s="6" t="s">
        <v>28</v>
      </c>
      <c r="D41" s="15" t="s">
        <v>38</v>
      </c>
      <c r="E41" s="11"/>
      <c r="F41" s="11"/>
      <c r="G41" s="11"/>
      <c r="H41" s="11"/>
      <c r="I41" s="93" t="s">
        <v>14</v>
      </c>
      <c r="J41" s="93"/>
    </row>
    <row r="42" spans="3:10" ht="12.75">
      <c r="C42" s="6"/>
      <c r="D42" s="15"/>
      <c r="E42" s="11"/>
      <c r="F42" s="11"/>
      <c r="G42" s="11"/>
      <c r="H42" s="11"/>
      <c r="I42" s="8">
        <v>300</v>
      </c>
      <c r="J42" s="8">
        <v>500</v>
      </c>
    </row>
    <row r="43" spans="3:10" ht="26.25" customHeight="1">
      <c r="C43" s="13"/>
      <c r="D43" s="92" t="s">
        <v>39</v>
      </c>
      <c r="E43" s="92"/>
      <c r="F43" s="92"/>
      <c r="G43" s="92"/>
      <c r="H43" s="92"/>
      <c r="I43" s="14">
        <v>15</v>
      </c>
      <c r="J43" s="14">
        <v>15</v>
      </c>
    </row>
    <row r="44" spans="3:9" ht="12.75" customHeight="1">
      <c r="C44" s="6"/>
      <c r="D44" s="11"/>
      <c r="E44" s="11"/>
      <c r="F44" s="11"/>
      <c r="G44" s="11"/>
      <c r="I44" s="16"/>
    </row>
    <row r="45" spans="3:4" ht="12.75" customHeight="1">
      <c r="C45" s="6" t="s">
        <v>40</v>
      </c>
      <c r="D45" s="3" t="s">
        <v>41</v>
      </c>
    </row>
    <row r="46" spans="3:12" ht="39" customHeight="1">
      <c r="C46" s="6"/>
      <c r="D46" s="92" t="s">
        <v>27</v>
      </c>
      <c r="E46" s="92"/>
      <c r="F46" s="92"/>
      <c r="G46" s="92"/>
      <c r="H46" s="92"/>
      <c r="I46" s="92"/>
      <c r="J46" s="92"/>
      <c r="K46" s="92"/>
      <c r="L46" s="17"/>
    </row>
    <row r="47" spans="9:12" ht="12.75" customHeight="1">
      <c r="I47" s="93" t="s">
        <v>14</v>
      </c>
      <c r="J47" s="93"/>
      <c r="L47" s="17"/>
    </row>
    <row r="48" spans="9:12" ht="12.75" customHeight="1">
      <c r="I48" s="8" t="s">
        <v>62</v>
      </c>
      <c r="J48" s="8" t="s">
        <v>88</v>
      </c>
      <c r="L48" s="17"/>
    </row>
    <row r="49" spans="3:10" ht="15" customHeight="1">
      <c r="C49" s="6"/>
      <c r="D49" s="10" t="s">
        <v>42</v>
      </c>
      <c r="E49" s="10"/>
      <c r="F49" s="10"/>
      <c r="I49" s="14">
        <v>85</v>
      </c>
      <c r="J49" s="14">
        <v>50</v>
      </c>
    </row>
    <row r="50" spans="3:6" ht="12.75" customHeight="1">
      <c r="C50" s="6"/>
      <c r="F50" s="8"/>
    </row>
    <row r="51" spans="3:4" ht="12.75" customHeight="1">
      <c r="C51" s="6" t="s">
        <v>43</v>
      </c>
      <c r="D51" s="3" t="s">
        <v>44</v>
      </c>
    </row>
    <row r="52" spans="4:11" ht="52.5" customHeight="1">
      <c r="D52" s="92" t="s">
        <v>49</v>
      </c>
      <c r="E52" s="92"/>
      <c r="F52" s="92"/>
      <c r="G52" s="92"/>
      <c r="H52" s="92"/>
      <c r="I52" s="92"/>
      <c r="J52" s="92"/>
      <c r="K52" s="92"/>
    </row>
    <row r="53" spans="9:10" ht="12.75" customHeight="1">
      <c r="I53" s="93" t="s">
        <v>14</v>
      </c>
      <c r="J53" s="93"/>
    </row>
    <row r="54" spans="9:10" ht="12.75" customHeight="1">
      <c r="I54" s="8" t="s">
        <v>62</v>
      </c>
      <c r="J54" s="8" t="s">
        <v>88</v>
      </c>
    </row>
    <row r="55" spans="4:10" ht="15" customHeight="1">
      <c r="D55" s="92" t="s">
        <v>45</v>
      </c>
      <c r="E55" s="92"/>
      <c r="F55" s="92"/>
      <c r="G55" s="92"/>
      <c r="H55" s="92"/>
      <c r="I55" s="14">
        <v>50</v>
      </c>
      <c r="J55" s="14">
        <v>35</v>
      </c>
    </row>
    <row r="56" ht="12.75" customHeight="1"/>
    <row r="57" spans="4:11" ht="52.5" customHeight="1">
      <c r="D57" s="92" t="s">
        <v>50</v>
      </c>
      <c r="E57" s="92"/>
      <c r="F57" s="92"/>
      <c r="G57" s="92"/>
      <c r="H57" s="92"/>
      <c r="I57" s="92"/>
      <c r="J57" s="92"/>
      <c r="K57" s="92"/>
    </row>
    <row r="58" spans="3:9" ht="12.75" customHeight="1">
      <c r="C58" s="6"/>
      <c r="D58" s="11"/>
      <c r="E58" s="11"/>
      <c r="F58" s="11"/>
      <c r="G58" s="11"/>
      <c r="I58" s="16"/>
    </row>
    <row r="59" spans="1:2" ht="12.75">
      <c r="A59" s="6" t="s">
        <v>3</v>
      </c>
      <c r="B59" s="7" t="s">
        <v>2</v>
      </c>
    </row>
    <row r="61" ht="12.75">
      <c r="C61" s="3" t="s">
        <v>57</v>
      </c>
    </row>
    <row r="62" ht="12.75">
      <c r="C62" s="3" t="s">
        <v>58</v>
      </c>
    </row>
    <row r="63" spans="9:10" ht="12.75">
      <c r="I63" s="8"/>
      <c r="J63" s="8" t="s">
        <v>56</v>
      </c>
    </row>
    <row r="64" spans="9:10" ht="12.75">
      <c r="I64" s="8"/>
      <c r="J64" s="8"/>
    </row>
    <row r="65" spans="4:10" ht="12.75">
      <c r="D65" s="3" t="s">
        <v>13</v>
      </c>
      <c r="I65" s="22"/>
      <c r="J65" s="22">
        <v>1</v>
      </c>
    </row>
    <row r="73" spans="1:2" ht="12.75">
      <c r="A73" s="6" t="s">
        <v>10</v>
      </c>
      <c r="B73" s="7" t="s">
        <v>9</v>
      </c>
    </row>
    <row r="75" ht="12.75">
      <c r="C75" s="3" t="s">
        <v>54</v>
      </c>
    </row>
    <row r="76" ht="12.75">
      <c r="C76" s="3" t="s">
        <v>59</v>
      </c>
    </row>
    <row r="77" spans="8:9" ht="12.75">
      <c r="H77" s="8" t="s">
        <v>19</v>
      </c>
      <c r="I77" s="8" t="s">
        <v>20</v>
      </c>
    </row>
    <row r="78" spans="8:9" ht="12.75">
      <c r="H78" s="8" t="s">
        <v>89</v>
      </c>
      <c r="I78" s="22">
        <v>1</v>
      </c>
    </row>
    <row r="79" spans="8:9" ht="15" customHeight="1">
      <c r="H79" s="8" t="s">
        <v>64</v>
      </c>
      <c r="I79" s="23">
        <v>1.75</v>
      </c>
    </row>
    <row r="80" spans="8:11" ht="12.75">
      <c r="H80" s="8" t="s">
        <v>90</v>
      </c>
      <c r="I80" s="23">
        <v>2.31</v>
      </c>
      <c r="J80" s="18"/>
      <c r="K80" s="19"/>
    </row>
    <row r="81" spans="8:11" ht="12.75">
      <c r="H81" s="8" t="s">
        <v>91</v>
      </c>
      <c r="I81" s="23">
        <v>2.73</v>
      </c>
      <c r="J81" s="18"/>
      <c r="K81" s="19"/>
    </row>
    <row r="82" spans="8:11" ht="12.75">
      <c r="H82" s="8" t="s">
        <v>92</v>
      </c>
      <c r="I82" s="23">
        <v>3.05</v>
      </c>
      <c r="J82" s="18"/>
      <c r="K82" s="19"/>
    </row>
    <row r="83" spans="6:7" ht="12.75">
      <c r="F83" s="96"/>
      <c r="G83" s="96"/>
    </row>
    <row r="84" spans="1:5" ht="12.75">
      <c r="A84" s="6" t="s">
        <v>28</v>
      </c>
      <c r="B84" s="7" t="s">
        <v>18</v>
      </c>
      <c r="E84" s="20"/>
    </row>
    <row r="85" spans="4:5" ht="12.75">
      <c r="D85" s="3" t="s">
        <v>53</v>
      </c>
      <c r="E85" s="20"/>
    </row>
    <row r="86" spans="5:8" ht="12.75">
      <c r="E86" s="20"/>
      <c r="H86" s="8"/>
    </row>
    <row r="87" spans="8:9" ht="12.75">
      <c r="H87" s="8" t="s">
        <v>19</v>
      </c>
      <c r="I87" s="8" t="s">
        <v>21</v>
      </c>
    </row>
    <row r="88" spans="8:10" ht="15" customHeight="1">
      <c r="H88" s="8" t="s">
        <v>89</v>
      </c>
      <c r="I88" s="9">
        <v>150</v>
      </c>
      <c r="J88" s="21"/>
    </row>
    <row r="89" spans="8:10" ht="12.75">
      <c r="H89" s="8" t="s">
        <v>64</v>
      </c>
      <c r="I89" s="9">
        <v>300</v>
      </c>
      <c r="J89" s="21"/>
    </row>
    <row r="90" spans="8:10" ht="12.75">
      <c r="H90" s="8" t="s">
        <v>90</v>
      </c>
      <c r="I90" s="9">
        <v>450</v>
      </c>
      <c r="J90" s="21"/>
    </row>
    <row r="91" spans="8:10" ht="12.75">
      <c r="H91" s="8" t="s">
        <v>91</v>
      </c>
      <c r="I91" s="9">
        <v>600</v>
      </c>
      <c r="J91" s="21"/>
    </row>
    <row r="92" spans="8:10" ht="12.75">
      <c r="H92" s="8" t="s">
        <v>92</v>
      </c>
      <c r="I92" s="9">
        <v>750</v>
      </c>
      <c r="J92" s="21"/>
    </row>
    <row r="93" spans="5:10" ht="12.75">
      <c r="E93" s="12"/>
      <c r="F93" s="9"/>
      <c r="G93" s="9"/>
      <c r="H93" s="12"/>
      <c r="J93" s="21"/>
    </row>
    <row r="94" spans="5:10" ht="12.75">
      <c r="E94" s="12"/>
      <c r="F94" s="9"/>
      <c r="G94" s="9"/>
      <c r="J94" s="21"/>
    </row>
    <row r="95" spans="5:10" ht="12.75">
      <c r="E95" s="12"/>
      <c r="F95" s="9"/>
      <c r="G95" s="9"/>
      <c r="J95" s="21"/>
    </row>
    <row r="96" spans="4:10" ht="12.75">
      <c r="D96" s="24"/>
      <c r="E96" s="25"/>
      <c r="F96" s="9"/>
      <c r="G96" s="9"/>
      <c r="J96" s="21"/>
    </row>
    <row r="97" spans="2:5" ht="12.75">
      <c r="B97" s="3" t="s">
        <v>25</v>
      </c>
      <c r="D97" s="94">
        <v>39417</v>
      </c>
      <c r="E97" s="95"/>
    </row>
    <row r="98" spans="2:11" ht="12.75">
      <c r="B98" s="3" t="s">
        <v>26</v>
      </c>
      <c r="D98" s="94">
        <v>39417</v>
      </c>
      <c r="E98" s="95"/>
      <c r="H98" s="15" t="s">
        <v>11</v>
      </c>
      <c r="K98" s="18" t="s">
        <v>12</v>
      </c>
    </row>
  </sheetData>
  <mergeCells count="21">
    <mergeCell ref="I47:J47"/>
    <mergeCell ref="D46:K46"/>
    <mergeCell ref="D17:K17"/>
    <mergeCell ref="I24:J24"/>
    <mergeCell ref="D97:E97"/>
    <mergeCell ref="D98:E98"/>
    <mergeCell ref="D52:K52"/>
    <mergeCell ref="D57:K57"/>
    <mergeCell ref="I53:J53"/>
    <mergeCell ref="D55:H55"/>
    <mergeCell ref="F83:G83"/>
    <mergeCell ref="A1:K1"/>
    <mergeCell ref="A3:K3"/>
    <mergeCell ref="A5:K5"/>
    <mergeCell ref="D43:H43"/>
    <mergeCell ref="D38:H38"/>
    <mergeCell ref="D39:H39"/>
    <mergeCell ref="I18:J18"/>
    <mergeCell ref="I10:J10"/>
    <mergeCell ref="I36:J36"/>
    <mergeCell ref="I41:J41"/>
  </mergeCells>
  <printOptions horizontalCentered="1"/>
  <pageMargins left="0.5" right="0.5" top="0.5" bottom="0.5" header="0" footer="0"/>
  <pageSetup horizontalDpi="600" verticalDpi="600" orientation="portrait" scale="95" r:id="rId1"/>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jtinker</cp:lastModifiedBy>
  <cp:lastPrinted>2010-04-23T19:13:18Z</cp:lastPrinted>
  <dcterms:created xsi:type="dcterms:W3CDTF">2000-11-21T15:49:09Z</dcterms:created>
  <dcterms:modified xsi:type="dcterms:W3CDTF">2010-07-22T14:01:23Z</dcterms:modified>
  <cp:category/>
  <cp:version/>
  <cp:contentType/>
  <cp:contentStatus/>
</cp:coreProperties>
</file>